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60" windowWidth="16932" windowHeight="10056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Sheet1!$53:$53,Sheet1!$54:$54,Sheet1!$55:$55,Sheet1!$58:$58,Sheet1!$59:$59,Sheet1!$60:$60,Sheet1!$62:$62,Sheet1!$67:$67,Sheet1!$68:$68,Sheet1!$70:$70,Sheet1!$71:$71,Sheet1!$75:$75,Sheet1!$76:$76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Sheet1!$J$61,Sheet1!$K$61,Sheet1!$G$63,Sheet1!$H$63,Sheet1!$I$63,Sheet1!$J$63,Sheet1!$K$63,Sheet1!$G$64,Sheet1!$H$64,Sheet1!$I$64,Sheet1!$J$64,Sheet1!$K$64,Sheet1!$G$72,Sheet1!$H$72,Sheet1!$I$72,Sheet1!$J$72</definedName>
    <definedName name="QB_FORMULA_4" localSheetId="1" hidden="1">Sheet1!$K$72,Sheet1!$G$73,Sheet1!$H$73,Sheet1!$I$73,Sheet1!$J$73,Sheet1!$K$73,Sheet1!$G$77,Sheet1!$H$77,Sheet1!$I$77,Sheet1!$J$77,Sheet1!$K$77,Sheet1!$G$78,Sheet1!$H$78,Sheet1!$I$78,Sheet1!$J$78,Sheet1!$K$78</definedName>
    <definedName name="QB_FORMULA_5" localSheetId="1" hidden="1">Sheet1!$G$79,Sheet1!$H$79,Sheet1!$I$79,Sheet1!$J$79,Sheet1!$K$79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240" localSheetId="1" hidden="1">Sheet1!$E$62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4230" localSheetId="1" hidden="1">Sheet1!$D$68</definedName>
    <definedName name="QB_ROW_176230" localSheetId="1" hidden="1">Sheet1!$D$75</definedName>
    <definedName name="QB_ROW_178250" localSheetId="1" hidden="1">Sheet1!$F$41</definedName>
    <definedName name="QB_ROW_182250" localSheetId="1" hidden="1">Sheet1!$F$7</definedName>
    <definedName name="QB_ROW_18301" localSheetId="1" hidden="1">Sheet1!$A$79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2230" localSheetId="1" hidden="1">Sheet1!$D$67</definedName>
    <definedName name="QB_ROW_19311" localSheetId="1" hidden="1">Sheet1!$B$64</definedName>
    <definedName name="QB_ROW_193230" localSheetId="1" hidden="1">Sheet1!$D$76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Sheet1!$D$63</definedName>
    <definedName name="QB_ROW_22011" localSheetId="1" hidden="1">Sheet1!$B$65</definedName>
    <definedName name="QB_ROW_22040" localSheetId="1" hidden="1">Sheet1!$E$30</definedName>
    <definedName name="QB_ROW_22311" localSheetId="1" hidden="1">Sheet1!$B$78</definedName>
    <definedName name="QB_ROW_22340" localSheetId="1" hidden="1">Sheet1!$E$32</definedName>
    <definedName name="QB_ROW_23021" localSheetId="1" hidden="1">Sheet1!$C$66</definedName>
    <definedName name="QB_ROW_23321" localSheetId="1" hidden="1">Sheet1!$C$73</definedName>
    <definedName name="QB_ROW_24021" localSheetId="1" hidden="1">Sheet1!$C$74</definedName>
    <definedName name="QB_ROW_24321" localSheetId="1" hidden="1">Sheet1!$C$77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20161130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20161101</definedName>
  </definedNames>
  <calcPr calcId="125725"/>
</workbook>
</file>

<file path=xl/calcChain.xml><?xml version="1.0" encoding="utf-8"?>
<calcChain xmlns="http://schemas.openxmlformats.org/spreadsheetml/2006/main">
  <c r="K79" i="1"/>
  <c r="J79"/>
  <c r="I79"/>
  <c r="H79"/>
  <c r="G79"/>
  <c r="K78"/>
  <c r="J78"/>
  <c r="I78"/>
  <c r="H78"/>
  <c r="G78"/>
  <c r="K77"/>
  <c r="J77"/>
  <c r="I77"/>
  <c r="H77"/>
  <c r="G77"/>
  <c r="K73"/>
  <c r="J73"/>
  <c r="I73"/>
  <c r="H73"/>
  <c r="G73"/>
  <c r="K72"/>
  <c r="J72"/>
  <c r="I72"/>
  <c r="H72"/>
  <c r="G72"/>
  <c r="K64"/>
  <c r="J64"/>
  <c r="I64"/>
  <c r="H64"/>
  <c r="G64"/>
  <c r="K63"/>
  <c r="J63"/>
  <c r="I63"/>
  <c r="H63"/>
  <c r="G63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<sst xmlns="http://schemas.openxmlformats.org/spreadsheetml/2006/main" count="82" uniqueCount="82">
  <si>
    <t>Nov 16</t>
  </si>
  <si>
    <t>Budget</t>
  </si>
  <si>
    <t>Jan - Nov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</si>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</sst>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8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16650</v>
      </c>
      <c r="H5" s="3">
        <v>16350</v>
      </c>
      <c r="I5" s="3">
        <v>182395</v>
      </c>
      <c r="J5" s="3">
        <v>179850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20</v>
      </c>
      <c r="H8" s="3">
        <v>158.33000000000001</v>
      </c>
      <c r="I8" s="3">
        <v>884.74</v>
      </c>
      <c r="J8" s="3">
        <v>1741.67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45.4</v>
      </c>
      <c r="H9" s="3">
        <v>0</v>
      </c>
      <c r="I9" s="3">
        <v>135.29</v>
      </c>
      <c r="J9" s="3">
        <v>0</v>
      </c>
      <c r="K9" s="3">
        <v>0</v>
      </c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295.5</v>
      </c>
      <c r="H10" s="4">
        <v>0</v>
      </c>
      <c r="I10" s="4">
        <v>1090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360.9</v>
      </c>
      <c r="H11" s="3">
        <f>ROUND(SUM(H6:H10),5)</f>
        <v>158.33000000000001</v>
      </c>
      <c r="I11" s="3">
        <f>ROUND(SUM(I6:I10),5)</f>
        <v>2110.0300000000002</v>
      </c>
      <c r="J11" s="3">
        <f>ROUND(SUM(J6:J10),5)</f>
        <v>1741.67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>
        <v>0</v>
      </c>
      <c r="I12" s="3">
        <v>165.58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10.77</v>
      </c>
      <c r="H13" s="3">
        <v>0</v>
      </c>
      <c r="I13" s="3">
        <v>31.23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0</v>
      </c>
      <c r="H14" s="3">
        <v>-5000</v>
      </c>
      <c r="I14" s="3">
        <v>-50000</v>
      </c>
      <c r="J14" s="3">
        <v>-55000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17021.669999999998</v>
      </c>
      <c r="H16" s="6">
        <f>ROUND(SUM(H4:H5)+SUM(H11:H15),5)</f>
        <v>11508.33</v>
      </c>
      <c r="I16" s="6">
        <f>ROUND(SUM(I4:I5)+SUM(I11:I15),5)</f>
        <v>134701.84</v>
      </c>
      <c r="J16" s="6">
        <f>ROUND(SUM(J4:J5)+SUM(J11:J15),5)</f>
        <v>126591.67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17021.669999999998</v>
      </c>
      <c r="H17" s="3">
        <f>H16</f>
        <v>11508.33</v>
      </c>
      <c r="I17" s="3">
        <f>I16</f>
        <v>134701.84</v>
      </c>
      <c r="J17" s="3">
        <f>J16</f>
        <v>126591.67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82.41</v>
      </c>
      <c r="J20" s="3">
        <v>135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20</v>
      </c>
      <c r="I21" s="3">
        <v>362.26</v>
      </c>
      <c r="J21" s="3">
        <v>220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20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222.22</v>
      </c>
      <c r="J23" s="3">
        <v>70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16.7</v>
      </c>
      <c r="I24" s="3">
        <v>137.80000000000001</v>
      </c>
      <c r="J24" s="3">
        <v>183.2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25</v>
      </c>
      <c r="H25" s="3">
        <v>200</v>
      </c>
      <c r="I25" s="3">
        <v>690.09</v>
      </c>
      <c r="J25" s="3">
        <v>300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550</v>
      </c>
      <c r="J26" s="3">
        <v>550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256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75</v>
      </c>
      <c r="H29" s="3">
        <f>ROUND(SUM(H19:H28),5)</f>
        <v>286.7</v>
      </c>
      <c r="I29" s="3">
        <f>ROUND(SUM(I19:I28),5)</f>
        <v>2398.2800000000002</v>
      </c>
      <c r="J29" s="3">
        <f>ROUND(SUM(J19:J28),5)</f>
        <v>1833.2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80</v>
      </c>
      <c r="I31" s="4">
        <v>5156.46</v>
      </c>
      <c r="J31" s="4">
        <v>920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80</v>
      </c>
      <c r="I32" s="3">
        <f>ROUND(SUM(I30:I31),5)</f>
        <v>5156.46</v>
      </c>
      <c r="J32" s="3">
        <f>ROUND(SUM(J30:J31),5)</f>
        <v>920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75</v>
      </c>
      <c r="I34" s="3">
        <v>1296</v>
      </c>
      <c r="J34" s="3">
        <v>825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800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534.5</v>
      </c>
      <c r="H36" s="3">
        <v>475</v>
      </c>
      <c r="I36" s="3">
        <v>6847.09</v>
      </c>
      <c r="J36" s="3">
        <v>5225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250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107.97</v>
      </c>
      <c r="H38" s="3">
        <v>0</v>
      </c>
      <c r="I38" s="3">
        <v>1452.02</v>
      </c>
      <c r="J38" s="3">
        <v>2500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500</v>
      </c>
      <c r="I40" s="3">
        <v>1429.8</v>
      </c>
      <c r="J40" s="3">
        <v>2500</v>
      </c>
      <c r="K40" s="3">
        <v>3000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642.47</v>
      </c>
      <c r="H42" s="3">
        <f>ROUND(SUM(H33:H41),5)</f>
        <v>1050</v>
      </c>
      <c r="I42" s="3">
        <f>ROUND(SUM(I33:I41),5)</f>
        <v>11024.91</v>
      </c>
      <c r="J42" s="3">
        <f>ROUND(SUM(J33:J41),5)</f>
        <v>12100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185</v>
      </c>
      <c r="I44" s="3">
        <v>200</v>
      </c>
      <c r="J44" s="3">
        <v>2015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850</v>
      </c>
      <c r="H45" s="3">
        <v>900</v>
      </c>
      <c r="I45" s="3">
        <v>9350</v>
      </c>
      <c r="J45" s="3">
        <v>9900</v>
      </c>
      <c r="K45" s="3">
        <v>10800</v>
      </c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1085</v>
      </c>
      <c r="I47" s="3">
        <f>ROUND(SUM(I43:I46),5)</f>
        <v>9550</v>
      </c>
      <c r="J47" s="3">
        <f>ROUND(SUM(J43:J46),5)</f>
        <v>11915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6653.78</v>
      </c>
      <c r="H49" s="4">
        <v>5550</v>
      </c>
      <c r="I49" s="4">
        <v>59430.32</v>
      </c>
      <c r="J49" s="4">
        <v>58350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6653.78</v>
      </c>
      <c r="H50" s="3">
        <f>ROUND(SUM(H48:H49),5)</f>
        <v>5550</v>
      </c>
      <c r="I50" s="3">
        <f>ROUND(SUM(I48:I49),5)</f>
        <v>59430.32</v>
      </c>
      <c r="J50" s="3">
        <f>ROUND(SUM(J48:J49),5)</f>
        <v>58350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0</v>
      </c>
      <c r="I51" s="3">
        <v>0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2630</v>
      </c>
      <c r="J53" s="3">
        <v>2356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1918.67</v>
      </c>
      <c r="J54" s="3">
        <v>2292</v>
      </c>
      <c r="K54" s="3">
        <v>2500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0</v>
      </c>
      <c r="I55" s="4">
        <v>0</v>
      </c>
      <c r="J55" s="4">
        <v>4000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0</v>
      </c>
      <c r="H56" s="3">
        <f>ROUND(SUM(H52:H55),5)</f>
        <v>422</v>
      </c>
      <c r="I56" s="3">
        <f>ROUND(SUM(I52:I55),5)</f>
        <v>4548.67</v>
      </c>
      <c r="J56" s="3">
        <f>ROUND(SUM(J52:J55),5)</f>
        <v>8648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47.07</v>
      </c>
      <c r="H58" s="3">
        <v>50</v>
      </c>
      <c r="I58" s="3">
        <v>475.44</v>
      </c>
      <c r="J58" s="3">
        <v>550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2694.58</v>
      </c>
      <c r="H59" s="3">
        <v>2455</v>
      </c>
      <c r="I59" s="3">
        <v>29511.25</v>
      </c>
      <c r="J59" s="3">
        <v>27045</v>
      </c>
      <c r="K59" s="3">
        <v>29500</v>
      </c>
    </row>
    <row r="60" spans="1:11" ht="15" thickBot="1">
      <c r="A60" s="1"/>
      <c r="B60" s="1"/>
      <c r="C60" s="1"/>
      <c r="D60" s="1"/>
      <c r="E60" s="1"/>
      <c r="F60" s="1" t="s">
        <v>62</v>
      </c>
      <c r="G60" s="4">
        <v>136.63</v>
      </c>
      <c r="H60" s="4">
        <v>70</v>
      </c>
      <c r="I60" s="4">
        <v>2698.92</v>
      </c>
      <c r="J60" s="4">
        <v>3280</v>
      </c>
      <c r="K60" s="4">
        <v>3350</v>
      </c>
    </row>
    <row r="61" spans="1:11">
      <c r="A61" s="1"/>
      <c r="B61" s="1"/>
      <c r="C61" s="1"/>
      <c r="D61" s="1"/>
      <c r="E61" s="1" t="s">
        <v>63</v>
      </c>
      <c r="F61" s="1"/>
      <c r="G61" s="3">
        <f>ROUND(SUM(G57:G60),5)</f>
        <v>2878.28</v>
      </c>
      <c r="H61" s="3">
        <f>ROUND(SUM(H57:H60),5)</f>
        <v>2575</v>
      </c>
      <c r="I61" s="3">
        <f>ROUND(SUM(I57:I60),5)</f>
        <v>32685.61</v>
      </c>
      <c r="J61" s="3">
        <f>ROUND(SUM(J57:J60),5)</f>
        <v>30875</v>
      </c>
      <c r="K61" s="3">
        <f>ROUND(SUM(K57:K60),5)</f>
        <v>33450</v>
      </c>
    </row>
    <row r="62" spans="1:11" ht="15" thickBot="1">
      <c r="A62" s="1"/>
      <c r="B62" s="1"/>
      <c r="C62" s="1"/>
      <c r="D62" s="1"/>
      <c r="E62" s="1" t="s">
        <v>64</v>
      </c>
      <c r="F62" s="1"/>
      <c r="G62" s="5">
        <v>0</v>
      </c>
      <c r="H62" s="5"/>
      <c r="I62" s="5">
        <v>-420.32</v>
      </c>
      <c r="J62" s="5"/>
      <c r="K62" s="5"/>
    </row>
    <row r="63" spans="1:11" ht="15" thickBot="1">
      <c r="A63" s="1"/>
      <c r="B63" s="1"/>
      <c r="C63" s="1"/>
      <c r="D63" s="1" t="s">
        <v>65</v>
      </c>
      <c r="E63" s="1"/>
      <c r="F63" s="1"/>
      <c r="G63" s="6">
        <f>ROUND(G18+G29+G32+G42+G47+SUM(G50:G51)+G56+SUM(G61:G62),5)</f>
        <v>11099.53</v>
      </c>
      <c r="H63" s="6">
        <f>ROUND(H18+H29+H32+H42+H47+SUM(H50:H51)+H56+SUM(H61:H62),5)</f>
        <v>11048.7</v>
      </c>
      <c r="I63" s="6">
        <f>ROUND(I18+I29+I32+I42+I47+SUM(I50:I51)+I56+SUM(I61:I62),5)</f>
        <v>124373.93</v>
      </c>
      <c r="J63" s="6">
        <f>ROUND(J18+J29+J32+J42+J47+SUM(J50:J51)+J56+SUM(J61:J62),5)</f>
        <v>126741.2</v>
      </c>
      <c r="K63" s="6">
        <f>ROUND(K18+K29+K32+K42+K47+SUM(K50:K51)+K56+SUM(K61:K62),5)</f>
        <v>138100</v>
      </c>
    </row>
    <row r="64" spans="1:11">
      <c r="A64" s="1"/>
      <c r="B64" s="1" t="s">
        <v>66</v>
      </c>
      <c r="C64" s="1"/>
      <c r="D64" s="1"/>
      <c r="E64" s="1"/>
      <c r="F64" s="1"/>
      <c r="G64" s="3">
        <f>ROUND(G3+G17-G63,5)</f>
        <v>5922.14</v>
      </c>
      <c r="H64" s="3">
        <f>ROUND(H3+H17-H63,5)</f>
        <v>459.63</v>
      </c>
      <c r="I64" s="3">
        <f>ROUND(I3+I17-I63,5)</f>
        <v>10327.91</v>
      </c>
      <c r="J64" s="3">
        <f>ROUND(J3+J17-J63,5)</f>
        <v>-149.53</v>
      </c>
      <c r="K64" s="3">
        <f>ROUND(K3+K17-K63,5)</f>
        <v>0</v>
      </c>
    </row>
    <row r="65" spans="1:11">
      <c r="A65" s="1"/>
      <c r="B65" s="1" t="s">
        <v>67</v>
      </c>
      <c r="C65" s="1"/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 t="s">
        <v>68</v>
      </c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 t="s">
        <v>69</v>
      </c>
      <c r="E67" s="1"/>
      <c r="F67" s="1"/>
      <c r="G67" s="3">
        <v>0</v>
      </c>
      <c r="H67" s="3"/>
      <c r="I67" s="3">
        <v>422837.5</v>
      </c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32967.120000000003</v>
      </c>
      <c r="H68" s="3"/>
      <c r="I68" s="3">
        <v>2052875.52</v>
      </c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0</v>
      </c>
      <c r="H70" s="3">
        <v>5000</v>
      </c>
      <c r="I70" s="3">
        <v>50000</v>
      </c>
      <c r="J70" s="3">
        <v>55000</v>
      </c>
      <c r="K70" s="3">
        <v>60000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7.76</v>
      </c>
      <c r="H71" s="5">
        <v>50</v>
      </c>
      <c r="I71" s="5">
        <v>331.13</v>
      </c>
      <c r="J71" s="5">
        <v>450</v>
      </c>
      <c r="K71" s="5">
        <v>500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7.76</v>
      </c>
      <c r="H72" s="6">
        <f>ROUND(SUM(H69:H71),5)</f>
        <v>5050</v>
      </c>
      <c r="I72" s="6">
        <f>ROUND(SUM(I69:I71),5)</f>
        <v>50331.13</v>
      </c>
      <c r="J72" s="6">
        <f>ROUND(SUM(J69:J71),5)</f>
        <v>55450</v>
      </c>
      <c r="K72" s="6">
        <f>ROUND(SUM(K69:K71),5)</f>
        <v>60500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ROUND(SUM(G66:G68)+G72,5)</f>
        <v>32974.879999999997</v>
      </c>
      <c r="H73" s="3">
        <f>ROUND(SUM(H66:H68)+H72,5)</f>
        <v>5050</v>
      </c>
      <c r="I73" s="3">
        <f>ROUND(SUM(I66:I68)+I72,5)</f>
        <v>2526044.15</v>
      </c>
      <c r="J73" s="3">
        <f>ROUND(SUM(J66:J68)+J72,5)</f>
        <v>55450</v>
      </c>
      <c r="K73" s="3">
        <f>ROUND(SUM(K66:K68)+K72,5)</f>
        <v>60500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>
      <c r="A75" s="1"/>
      <c r="B75" s="1"/>
      <c r="C75" s="1"/>
      <c r="D75" s="1" t="s">
        <v>77</v>
      </c>
      <c r="E75" s="1"/>
      <c r="F75" s="1"/>
      <c r="G75" s="3">
        <v>1847.36</v>
      </c>
      <c r="H75" s="3">
        <v>0</v>
      </c>
      <c r="I75" s="3">
        <v>1995448.54</v>
      </c>
      <c r="J75" s="3">
        <v>0</v>
      </c>
      <c r="K75" s="3">
        <v>0</v>
      </c>
    </row>
    <row r="76" spans="1:11" ht="15" thickBot="1">
      <c r="A76" s="1"/>
      <c r="B76" s="1"/>
      <c r="C76" s="1"/>
      <c r="D76" s="1" t="s">
        <v>78</v>
      </c>
      <c r="E76" s="1"/>
      <c r="F76" s="1"/>
      <c r="G76" s="5">
        <v>0</v>
      </c>
      <c r="H76" s="5"/>
      <c r="I76" s="5">
        <v>4049.59</v>
      </c>
      <c r="J76" s="5"/>
      <c r="K76" s="5"/>
    </row>
    <row r="77" spans="1:11" ht="15" thickBot="1">
      <c r="A77" s="1"/>
      <c r="B77" s="1"/>
      <c r="C77" s="1" t="s">
        <v>79</v>
      </c>
      <c r="D77" s="1"/>
      <c r="E77" s="1"/>
      <c r="F77" s="1"/>
      <c r="G77" s="7">
        <f>ROUND(SUM(G74:G76),5)</f>
        <v>1847.36</v>
      </c>
      <c r="H77" s="7">
        <f>ROUND(SUM(H74:H76),5)</f>
        <v>0</v>
      </c>
      <c r="I77" s="7">
        <f>ROUND(SUM(I74:I76),5)</f>
        <v>1999498.13</v>
      </c>
      <c r="J77" s="7">
        <f>ROUND(SUM(J74:J76),5)</f>
        <v>0</v>
      </c>
      <c r="K77" s="7">
        <f>ROUND(SUM(K74:K76),5)</f>
        <v>0</v>
      </c>
    </row>
    <row r="78" spans="1:11" ht="15" thickBot="1">
      <c r="A78" s="1"/>
      <c r="B78" s="1" t="s">
        <v>80</v>
      </c>
      <c r="C78" s="1"/>
      <c r="D78" s="1"/>
      <c r="E78" s="1"/>
      <c r="F78" s="1"/>
      <c r="G78" s="7">
        <f>ROUND(G65+G73-G77,5)</f>
        <v>31127.52</v>
      </c>
      <c r="H78" s="7">
        <f>ROUND(H65+H73-H77,5)</f>
        <v>5050</v>
      </c>
      <c r="I78" s="7">
        <f>ROUND(I65+I73-I77,5)</f>
        <v>526546.02</v>
      </c>
      <c r="J78" s="7">
        <f>ROUND(J65+J73-J77,5)</f>
        <v>55450</v>
      </c>
      <c r="K78" s="7">
        <f>ROUND(K65+K73-K77,5)</f>
        <v>60500</v>
      </c>
    </row>
    <row r="79" spans="1:11" s="9" customFormat="1" ht="10.8" thickBot="1">
      <c r="A79" s="1" t="s">
        <v>81</v>
      </c>
      <c r="B79" s="1"/>
      <c r="C79" s="1"/>
      <c r="D79" s="1"/>
      <c r="E79" s="1"/>
      <c r="F79" s="1"/>
      <c r="G79" s="8">
        <f>ROUND(G64+G78,5)</f>
        <v>37049.660000000003</v>
      </c>
      <c r="H79" s="8">
        <f>ROUND(H64+H78,5)</f>
        <v>5509.63</v>
      </c>
      <c r="I79" s="8">
        <f>ROUND(I64+I78,5)</f>
        <v>536873.93000000005</v>
      </c>
      <c r="J79" s="8">
        <f>ROUND(J64+J78,5)</f>
        <v>55300.47</v>
      </c>
      <c r="K79" s="8">
        <f>ROUND(K64+K78,5)</f>
        <v>60500</v>
      </c>
    </row>
    <row r="80" spans="1:11" ht="15" thickTop="1"/>
  </sheetData>
  <pageMargins left="0.7" right="0.7" top="0.75" bottom="0.75" header="0.1" footer="0.3"/>
  <pageSetup orientation="landscape" r:id="rId1"/>
  <headerFooter>
    <oddHeader>&amp;L&amp;"Arial,Bold"&amp;8 2:45 PM
&amp;"Arial,Bold"&amp;8 01/23/17
&amp;"Arial,Bold"&amp;8 Accrual Basis&amp;C&amp;"Arial,Bold"&amp;12 Castlewood Ranch Paired Owners Assoc. Inc.
&amp;"Arial,Bold"&amp;14 Profit &amp;&amp; Loss Budget Performance
&amp;"Arial,Bold"&amp;10 November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2017-01-23T21:45:12Z</cp:lastPrinted>
  <dcterms:created xsi:type="dcterms:W3CDTF">2017-01-23T21:45:04Z</dcterms:created>
  <dcterms:modified xsi:type="dcterms:W3CDTF">2017-01-23T21:45:24Z</dcterms:modified>
</cp:coreProperties>
</file>